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kiwifruitnz-my.sharepoint.com/personal/amy_tewhetu_knz_co_nz/Documents/Desktop/"/>
    </mc:Choice>
  </mc:AlternateContent>
  <xr:revisionPtr revIDLastSave="2" documentId="8_{6127CAD2-26CA-4231-B5AB-8F52D239AAA0}" xr6:coauthVersionLast="47" xr6:coauthVersionMax="47" xr10:uidLastSave="{BDA8CF00-20AF-4D5E-830A-C101214DEDD7}"/>
  <bookViews>
    <workbookView xWindow="28680" yWindow="930" windowWidth="29040" windowHeight="15720" xr2:uid="{FF3022BF-DB04-426C-9631-A31A2D35FA8C}"/>
  </bookViews>
  <sheets>
    <sheet name="FRP file" sheetId="1" r:id="rId1"/>
  </sheets>
  <definedNames>
    <definedName name="DS_1" comment="DO NOT EDIT OR DELETE" hidden="1">"DS_1"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Q15" i="1" l="1"/>
  <c r="Q14" i="1"/>
  <c r="Q13" i="1"/>
  <c r="Q12" i="1"/>
  <c r="Q11" i="1"/>
  <c r="Q10" i="1"/>
  <c r="Q9" i="1"/>
  <c r="Q8" i="1"/>
  <c r="M27" i="1"/>
  <c r="N27" i="1" s="1"/>
  <c r="M26" i="1"/>
  <c r="N26" i="1" s="1"/>
  <c r="M25" i="1"/>
  <c r="N25" i="1" s="1"/>
  <c r="M24" i="1"/>
  <c r="N24" i="1" s="1"/>
  <c r="M23" i="1"/>
  <c r="N23" i="1" s="1"/>
  <c r="M22" i="1"/>
  <c r="N22" i="1" s="1"/>
  <c r="M21" i="1"/>
  <c r="N21" i="1" s="1"/>
  <c r="M20" i="1"/>
  <c r="N20" i="1" s="1"/>
  <c r="M19" i="1"/>
  <c r="N19" i="1" s="1"/>
  <c r="M18" i="1"/>
  <c r="N18" i="1" s="1"/>
  <c r="M17" i="1"/>
  <c r="N17" i="1" s="1"/>
  <c r="M16" i="1"/>
  <c r="N16" i="1" s="1"/>
  <c r="M15" i="1"/>
  <c r="N15" i="1" s="1"/>
  <c r="M14" i="1"/>
  <c r="N14" i="1" s="1"/>
  <c r="M28" i="1"/>
  <c r="M29" i="1"/>
  <c r="N29" i="1" s="1"/>
  <c r="M30" i="1"/>
  <c r="N30" i="1" s="1"/>
  <c r="M31" i="1"/>
  <c r="N31" i="1" s="1"/>
  <c r="M32" i="1"/>
  <c r="N32" i="1" s="1"/>
  <c r="M33" i="1"/>
  <c r="M34" i="1"/>
  <c r="N46" i="1"/>
  <c r="M46" i="1"/>
  <c r="M44" i="1"/>
  <c r="N44" i="1" s="1"/>
  <c r="M43" i="1"/>
  <c r="N43" i="1" s="1"/>
  <c r="M41" i="1"/>
  <c r="N41" i="1" s="1"/>
  <c r="M40" i="1"/>
  <c r="N40" i="1" s="1"/>
  <c r="M39" i="1"/>
  <c r="N39" i="1"/>
  <c r="M38" i="1"/>
  <c r="N38" i="1" s="1"/>
  <c r="M36" i="1"/>
  <c r="N36" i="1" s="1"/>
  <c r="M35" i="1"/>
  <c r="N35" i="1" s="1"/>
  <c r="H20" i="1"/>
  <c r="Q16" i="1"/>
  <c r="M13" i="1"/>
  <c r="N13" i="1" s="1"/>
  <c r="M12" i="1"/>
  <c r="N12" i="1" s="1"/>
  <c r="M10" i="1"/>
  <c r="N10" i="1" s="1"/>
  <c r="H9" i="1"/>
  <c r="H8" i="1"/>
  <c r="S17" i="1"/>
  <c r="M7" i="1"/>
  <c r="N7" i="1" s="1"/>
  <c r="R17" i="1"/>
  <c r="Q6" i="1"/>
  <c r="M6" i="1"/>
  <c r="G6" i="1"/>
  <c r="F6" i="1"/>
  <c r="F17" i="1"/>
  <c r="N34" i="1" l="1"/>
  <c r="N28" i="1"/>
  <c r="N33" i="1"/>
  <c r="L48" i="1"/>
  <c r="G9" i="1"/>
  <c r="I9" i="1" s="1"/>
  <c r="G8" i="1"/>
  <c r="I8" i="1" s="1"/>
  <c r="Q17" i="1"/>
  <c r="G20" i="1"/>
  <c r="I20" i="1" s="1"/>
  <c r="G21" i="1"/>
  <c r="G17" i="1"/>
  <c r="I17" i="1" s="1"/>
  <c r="H17" i="1"/>
  <c r="N8" i="1"/>
  <c r="N47" i="1"/>
  <c r="N6" i="1"/>
  <c r="F10" i="1"/>
  <c r="F14" i="1"/>
  <c r="M47" i="1"/>
  <c r="M8" i="1"/>
  <c r="F15" i="1"/>
  <c r="M42" i="1"/>
  <c r="N42" i="1" s="1"/>
  <c r="Q7" i="1"/>
  <c r="M9" i="1"/>
  <c r="N9" i="1" s="1"/>
  <c r="M11" i="1"/>
  <c r="N11" i="1" s="1"/>
  <c r="M37" i="1"/>
  <c r="N37" i="1" s="1"/>
  <c r="M45" i="1"/>
  <c r="N45" i="1" s="1"/>
  <c r="F16" i="1"/>
  <c r="I21" i="1" l="1"/>
  <c r="F21" i="1"/>
  <c r="F7" i="1"/>
  <c r="H10" i="1"/>
  <c r="G10" i="1"/>
  <c r="I10" i="1" s="1"/>
  <c r="G16" i="1"/>
  <c r="I16" i="1" s="1"/>
  <c r="H16" i="1"/>
  <c r="H15" i="1"/>
  <c r="G15" i="1"/>
  <c r="I15" i="1" s="1"/>
  <c r="H14" i="1"/>
  <c r="G14" i="1"/>
  <c r="F18" i="1"/>
  <c r="N48" i="1"/>
  <c r="M48" i="1" l="1"/>
  <c r="G7" i="1"/>
  <c r="H7" i="1"/>
  <c r="H12" i="1" s="1"/>
  <c r="F12" i="1"/>
  <c r="I14" i="1"/>
  <c r="I18" i="1" s="1"/>
  <c r="G18" i="1"/>
  <c r="H21" i="1"/>
  <c r="F22" i="1"/>
  <c r="H18" i="1"/>
  <c r="H23" i="1" l="1"/>
  <c r="H25" i="1" s="1"/>
  <c r="I7" i="1"/>
  <c r="I12" i="1" s="1"/>
  <c r="G12" i="1"/>
  <c r="F23" i="1"/>
  <c r="F25" i="1" s="1"/>
  <c r="F26" i="1"/>
  <c r="H22" i="1"/>
  <c r="G22" i="1"/>
  <c r="I22" i="1" s="1"/>
  <c r="F27" i="1" l="1"/>
  <c r="G27" i="1" s="1"/>
  <c r="G25" i="1"/>
  <c r="H26" i="1"/>
  <c r="H30" i="1" s="1"/>
  <c r="G26" i="1"/>
  <c r="I26" i="1" s="1"/>
  <c r="G23" i="1"/>
  <c r="I23" i="1"/>
  <c r="I25" i="1" s="1"/>
  <c r="I27" i="1" l="1"/>
  <c r="H27" i="1"/>
</calcChain>
</file>

<file path=xl/sharedStrings.xml><?xml version="1.0" encoding="utf-8"?>
<sst xmlns="http://schemas.openxmlformats.org/spreadsheetml/2006/main" count="46" uniqueCount="45">
  <si>
    <t>Fruit Return Proposal</t>
  </si>
  <si>
    <t>Applicant:</t>
  </si>
  <si>
    <t>FINANCIAL RETURNS &amp; COSTS:</t>
  </si>
  <si>
    <t>SALES &amp; SHIPPING PLAN :</t>
  </si>
  <si>
    <t>SIZE BREAKDOWN:</t>
  </si>
  <si>
    <t>Variety:</t>
  </si>
  <si>
    <t>(Market Currency)</t>
  </si>
  <si>
    <t>ISO Week</t>
  </si>
  <si>
    <t>Volume / week</t>
  </si>
  <si>
    <t>Price / TE (wtg Avg)</t>
  </si>
  <si>
    <t xml:space="preserve">Weekly sales value </t>
  </si>
  <si>
    <t>Size</t>
  </si>
  <si>
    <t>Price(Net Sale)</t>
  </si>
  <si>
    <t>Volume</t>
  </si>
  <si>
    <t xml:space="preserve">Sales </t>
  </si>
  <si>
    <t>TE Total Volume:</t>
  </si>
  <si>
    <t>NZD</t>
  </si>
  <si>
    <t>NZD per TE</t>
  </si>
  <si>
    <t>Market:</t>
  </si>
  <si>
    <t>SALES</t>
  </si>
  <si>
    <t>Currency:</t>
  </si>
  <si>
    <t>Rebates</t>
  </si>
  <si>
    <t>Exchange Rate:</t>
  </si>
  <si>
    <t>Discounts</t>
  </si>
  <si>
    <t>CM Commission</t>
  </si>
  <si>
    <t>Quality Claims</t>
  </si>
  <si>
    <t>Promotion in USD/ TE</t>
  </si>
  <si>
    <t>Net Sales (market currency)</t>
  </si>
  <si>
    <t>Freight (Ocean)</t>
  </si>
  <si>
    <t>Vessel Discharge</t>
  </si>
  <si>
    <t>Duty &amp; Customs</t>
  </si>
  <si>
    <t>Other Direct Costs</t>
  </si>
  <si>
    <t>Total</t>
  </si>
  <si>
    <t>TOTAL DIRECT COSTS</t>
  </si>
  <si>
    <t>Check</t>
  </si>
  <si>
    <t>less other market based costs</t>
  </si>
  <si>
    <t>Agents Commission</t>
  </si>
  <si>
    <t>Promotion</t>
  </si>
  <si>
    <t>Total other market based costs</t>
  </si>
  <si>
    <t>MARKET RETURN (FOB)</t>
  </si>
  <si>
    <t>FOB RETURN (NZD)</t>
  </si>
  <si>
    <t>CM Market Contribution</t>
  </si>
  <si>
    <t>Commission Check</t>
  </si>
  <si>
    <t>Adj</t>
  </si>
  <si>
    <t>TOTALS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</si>
</sst>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-&quot;$&quot;* #,##0_-;\-&quot;$&quot;* #,##0_-;_-&quot;$&quot;* &quot;-&quot;??_-;_-@_-"/>
    <numFmt numFmtId="166" formatCode="_(* #,##0_);_(* \(#,##0\);_(* &quot;-&quot;??_);_(@_)"/>
    <numFmt numFmtId="167" formatCode="0.000"/>
    <numFmt numFmtId="168" formatCode="&quot;$&quot;#,##0"/>
    <numFmt numFmtId="169" formatCode="&quot;$&quot;#,##0.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2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name val="Calibri"/>
      <family val="2"/>
      <scheme val="minor"/>
    </font>
    <font>
      <b/>
      <sz val="9"/>
      <color rgb="FF000000"/>
      <name val="Book Antiqua"/>
      <family val="1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i/>
      <u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1498764000366222"/>
      </left>
      <right style="thin">
        <color theme="0" tint="-0.1498764000366222"/>
      </right>
      <top/>
      <bottom style="thin">
        <color theme="0" tint="-0.1498764000366222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/>
    <xf numFmtId="164" fontId="1" fillId="0" borderId="0"/>
    <xf numFmtId="9" fontId="1" fillId="0" borderId="0"/>
  </cellStyleXfs>
  <cellXfs count="88">
    <xf numFmtId="0" fontId="0" fillId="0" borderId="0" xfId="0"/>
    <xf numFmtId="0" fontId="3" fillId="0" borderId="0" xfId="0" applyFont="1"/>
    <xf numFmtId="0" fontId="0" fillId="0" borderId="0" xfId="0" applyAlignment="1">
      <alignment horizontal="center"/>
    </xf>
    <xf numFmtId="0" fontId="4" fillId="0" borderId="0" xfId="0" applyFont="1"/>
    <xf numFmtId="0" fontId="2" fillId="0" borderId="0" xfId="0" applyFont="1"/>
    <xf numFmtId="0" fontId="2" fillId="2" borderId="0" xfId="0" applyFont="1" applyFill="1" applyAlignment="1" applyProtection="1">
      <alignment horizontal="center"/>
      <protection locked="0"/>
    </xf>
    <xf numFmtId="0" fontId="7" fillId="0" borderId="4" xfId="0" applyFont="1" applyBorder="1"/>
    <xf numFmtId="0" fontId="7" fillId="0" borderId="0" xfId="0" applyFont="1"/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 wrapText="1"/>
    </xf>
    <xf numFmtId="0" fontId="4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3" fontId="10" fillId="5" borderId="0" xfId="0" applyNumberFormat="1" applyFont="1" applyFill="1" applyAlignment="1">
      <alignment horizontal="center"/>
    </xf>
    <xf numFmtId="0" fontId="8" fillId="0" borderId="4" xfId="0" applyFont="1" applyBorder="1" applyAlignment="1">
      <alignment horizontal="right"/>
    </xf>
    <xf numFmtId="0" fontId="8" fillId="0" borderId="14" xfId="0" applyFont="1" applyBorder="1" applyAlignment="1">
      <alignment horizontal="right"/>
    </xf>
    <xf numFmtId="0" fontId="11" fillId="0" borderId="15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0" fillId="0" borderId="18" xfId="0" applyBorder="1" applyAlignment="1">
      <alignment horizontal="center"/>
    </xf>
    <xf numFmtId="41" fontId="0" fillId="2" borderId="19" xfId="0" applyNumberFormat="1" applyFill="1" applyBorder="1"/>
    <xf numFmtId="164" fontId="0" fillId="2" borderId="19" xfId="2" applyFont="1" applyFill="1" applyBorder="1"/>
    <xf numFmtId="165" fontId="0" fillId="2" borderId="20" xfId="2" applyNumberFormat="1" applyFont="1" applyFill="1" applyBorder="1"/>
    <xf numFmtId="0" fontId="0" fillId="0" borderId="4" xfId="0" applyBorder="1" applyAlignment="1">
      <alignment horizontal="center"/>
    </xf>
    <xf numFmtId="166" fontId="1" fillId="2" borderId="0" xfId="1" applyNumberFormat="1" applyFill="1"/>
    <xf numFmtId="166" fontId="0" fillId="2" borderId="21" xfId="0" applyNumberFormat="1" applyFill="1" applyBorder="1"/>
    <xf numFmtId="3" fontId="2" fillId="2" borderId="0" xfId="0" applyNumberFormat="1" applyFont="1" applyFill="1" applyAlignment="1" applyProtection="1">
      <alignment horizontal="center"/>
      <protection locked="0"/>
    </xf>
    <xf numFmtId="0" fontId="0" fillId="0" borderId="4" xfId="0" applyBorder="1"/>
    <xf numFmtId="4" fontId="12" fillId="2" borderId="22" xfId="0" applyNumberFormat="1" applyFont="1" applyFill="1" applyBorder="1"/>
    <xf numFmtId="2" fontId="10" fillId="2" borderId="14" xfId="0" applyNumberFormat="1" applyFont="1" applyFill="1" applyBorder="1" applyAlignment="1">
      <alignment horizontal="right"/>
    </xf>
    <xf numFmtId="4" fontId="10" fillId="2" borderId="22" xfId="0" applyNumberFormat="1" applyFont="1" applyFill="1" applyBorder="1"/>
    <xf numFmtId="2" fontId="10" fillId="2" borderId="20" xfId="0" applyNumberFormat="1" applyFont="1" applyFill="1" applyBorder="1" applyAlignment="1">
      <alignment horizontal="right"/>
    </xf>
    <xf numFmtId="166" fontId="0" fillId="2" borderId="20" xfId="0" applyNumberFormat="1" applyFill="1" applyBorder="1"/>
    <xf numFmtId="0" fontId="0" fillId="6" borderId="4" xfId="0" applyFill="1" applyBorder="1"/>
    <xf numFmtId="4" fontId="0" fillId="6" borderId="19" xfId="0" applyNumberFormat="1" applyFill="1" applyBorder="1" applyProtection="1">
      <protection locked="0"/>
    </xf>
    <xf numFmtId="2" fontId="13" fillId="2" borderId="14" xfId="0" applyNumberFormat="1" applyFont="1" applyFill="1" applyBorder="1" applyAlignment="1">
      <alignment horizontal="right"/>
    </xf>
    <xf numFmtId="4" fontId="13" fillId="2" borderId="19" xfId="0" applyNumberFormat="1" applyFont="1" applyFill="1" applyBorder="1"/>
    <xf numFmtId="2" fontId="13" fillId="2" borderId="20" xfId="0" applyNumberFormat="1" applyFont="1" applyFill="1" applyBorder="1" applyAlignment="1">
      <alignment horizontal="right"/>
    </xf>
    <xf numFmtId="40" fontId="14" fillId="6" borderId="23" xfId="0" applyNumberFormat="1" applyFont="1" applyFill="1" applyBorder="1" applyAlignment="1" applyProtection="1">
      <alignment horizontal="center"/>
      <protection locked="0"/>
    </xf>
    <xf numFmtId="9" fontId="2" fillId="2" borderId="0" xfId="3" applyFont="1" applyFill="1" applyAlignment="1">
      <alignment horizontal="center"/>
    </xf>
    <xf numFmtId="40" fontId="14" fillId="7" borderId="23" xfId="0" applyNumberFormat="1" applyFont="1" applyFill="1" applyBorder="1" applyAlignment="1" applyProtection="1">
      <alignment horizontal="center"/>
      <protection locked="0"/>
    </xf>
    <xf numFmtId="4" fontId="0" fillId="2" borderId="19" xfId="0" applyNumberFormat="1" applyFill="1" applyBorder="1"/>
    <xf numFmtId="164" fontId="0" fillId="0" borderId="0" xfId="2" applyFont="1" applyAlignment="1" applyProtection="1">
      <alignment horizontal="center"/>
      <protection locked="0"/>
    </xf>
    <xf numFmtId="4" fontId="12" fillId="2" borderId="19" xfId="0" applyNumberFormat="1" applyFont="1" applyFill="1" applyBorder="1"/>
    <xf numFmtId="4" fontId="10" fillId="2" borderId="19" xfId="0" applyNumberFormat="1" applyFont="1" applyFill="1" applyBorder="1"/>
    <xf numFmtId="0" fontId="0" fillId="0" borderId="0" xfId="0" applyAlignment="1">
      <alignment horizontal="right"/>
    </xf>
    <xf numFmtId="167" fontId="0" fillId="0" borderId="0" xfId="0" applyNumberFormat="1"/>
    <xf numFmtId="0" fontId="15" fillId="0" borderId="24" xfId="0" applyFont="1" applyBorder="1" applyAlignment="1">
      <alignment horizontal="center"/>
    </xf>
    <xf numFmtId="164" fontId="15" fillId="8" borderId="25" xfId="2" applyFont="1" applyFill="1" applyBorder="1"/>
    <xf numFmtId="41" fontId="15" fillId="0" borderId="25" xfId="0" applyNumberFormat="1" applyFont="1" applyBorder="1"/>
    <xf numFmtId="168" fontId="15" fillId="0" borderId="26" xfId="0" applyNumberFormat="1" applyFont="1" applyBorder="1"/>
    <xf numFmtId="0" fontId="16" fillId="0" borderId="0" xfId="0" applyFont="1"/>
    <xf numFmtId="166" fontId="0" fillId="0" borderId="0" xfId="0" applyNumberFormat="1"/>
    <xf numFmtId="0" fontId="17" fillId="0" borderId="4" xfId="0" applyFont="1" applyBorder="1"/>
    <xf numFmtId="0" fontId="17" fillId="0" borderId="0" xfId="0" applyFont="1"/>
    <xf numFmtId="4" fontId="17" fillId="2" borderId="19" xfId="0" applyNumberFormat="1" applyFont="1" applyFill="1" applyBorder="1"/>
    <xf numFmtId="4" fontId="18" fillId="2" borderId="19" xfId="0" applyNumberFormat="1" applyFont="1" applyFill="1" applyBorder="1"/>
    <xf numFmtId="2" fontId="10" fillId="2" borderId="0" xfId="0" applyNumberFormat="1" applyFont="1" applyFill="1" applyAlignment="1">
      <alignment horizontal="right"/>
    </xf>
    <xf numFmtId="2" fontId="10" fillId="2" borderId="27" xfId="0" applyNumberFormat="1" applyFont="1" applyFill="1" applyBorder="1" applyAlignment="1">
      <alignment horizontal="right"/>
    </xf>
    <xf numFmtId="0" fontId="13" fillId="2" borderId="19" xfId="0" applyFont="1" applyFill="1" applyBorder="1"/>
    <xf numFmtId="0" fontId="13" fillId="2" borderId="0" xfId="0" applyFont="1" applyFill="1"/>
    <xf numFmtId="0" fontId="13" fillId="2" borderId="27" xfId="0" applyFont="1" applyFill="1" applyBorder="1"/>
    <xf numFmtId="2" fontId="13" fillId="2" borderId="0" xfId="0" applyNumberFormat="1" applyFont="1" applyFill="1"/>
    <xf numFmtId="0" fontId="0" fillId="0" borderId="10" xfId="0" applyBorder="1"/>
    <xf numFmtId="0" fontId="0" fillId="0" borderId="12" xfId="0" applyBorder="1"/>
    <xf numFmtId="4" fontId="13" fillId="2" borderId="11" xfId="0" applyNumberFormat="1" applyFont="1" applyFill="1" applyBorder="1"/>
    <xf numFmtId="2" fontId="13" fillId="2" borderId="12" xfId="0" applyNumberFormat="1" applyFont="1" applyFill="1" applyBorder="1"/>
    <xf numFmtId="2" fontId="13" fillId="2" borderId="28" xfId="0" applyNumberFormat="1" applyFont="1" applyFill="1" applyBorder="1" applyAlignment="1">
      <alignment horizontal="right"/>
    </xf>
    <xf numFmtId="0" fontId="15" fillId="3" borderId="24" xfId="0" applyFont="1" applyFill="1" applyBorder="1"/>
    <xf numFmtId="0" fontId="15" fillId="3" borderId="25" xfId="0" applyFont="1" applyFill="1" applyBorder="1"/>
    <xf numFmtId="164" fontId="15" fillId="3" borderId="25" xfId="2" applyFont="1" applyFill="1" applyBorder="1"/>
    <xf numFmtId="2" fontId="15" fillId="3" borderId="25" xfId="0" applyNumberFormat="1" applyFont="1" applyFill="1" applyBorder="1"/>
    <xf numFmtId="164" fontId="15" fillId="3" borderId="26" xfId="2" applyFont="1" applyFill="1" applyBorder="1"/>
    <xf numFmtId="43" fontId="0" fillId="0" borderId="0" xfId="0" applyNumberFormat="1"/>
    <xf numFmtId="44" fontId="0" fillId="0" borderId="0" xfId="0" applyNumberFormat="1"/>
    <xf numFmtId="9" fontId="0" fillId="0" borderId="0" xfId="3" applyFont="1"/>
    <xf numFmtId="169" fontId="0" fillId="0" borderId="0" xfId="0" applyNumberFormat="1"/>
    <xf numFmtId="41" fontId="0" fillId="0" borderId="0" xfId="0" applyNumberFormat="1"/>
    <xf numFmtId="0" fontId="5" fillId="3" borderId="1" xfId="0" applyFont="1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6" fillId="4" borderId="1" xfId="0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0" fillId="0" borderId="5" xfId="0" applyBorder="1"/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08751-D3A0-4FBB-8673-387A90AC2827}">
  <dimension ref="A1:S49"/>
  <sheetViews>
    <sheetView showGridLines="0" tabSelected="1" zoomScale="80" zoomScaleNormal="80" workbookViewId="0">
      <selection activeCell="B16" sqref="B16"/>
    </sheetView>
  </sheetViews>
  <sheetFormatPr defaultColWidth="8.7109375" defaultRowHeight="15" outlineLevelCol="1" x14ac:dyDescent="0.25"/>
  <cols>
    <col min="1" max="1" width="33.42578125" customWidth="1"/>
    <col min="2" max="2" width="43.28515625" customWidth="1"/>
    <col min="3" max="3" width="4.5703125" customWidth="1"/>
    <col min="4" max="4" width="31.5703125" bestFit="1" customWidth="1"/>
    <col min="5" max="5" width="8.7109375" hidden="1" customWidth="1" outlineLevel="1"/>
    <col min="6" max="6" width="21.7109375" customWidth="1" collapsed="1"/>
    <col min="7" max="7" width="15.5703125" customWidth="1"/>
    <col min="8" max="8" width="21.7109375" customWidth="1"/>
    <col min="9" max="9" width="15.5703125" customWidth="1"/>
    <col min="10" max="10" width="10.28515625" customWidth="1"/>
    <col min="11" max="11" width="13.7109375" customWidth="1"/>
    <col min="12" max="12" width="18" customWidth="1"/>
    <col min="13" max="13" width="21.28515625" customWidth="1"/>
    <col min="14" max="14" width="20.7109375" bestFit="1" customWidth="1"/>
    <col min="15" max="15" width="12" bestFit="1" customWidth="1"/>
    <col min="17" max="17" width="17.85546875" customWidth="1"/>
    <col min="18" max="18" width="11.42578125" bestFit="1" customWidth="1"/>
    <col min="19" max="19" width="14.85546875" customWidth="1"/>
  </cols>
  <sheetData>
    <row r="1" spans="1:19" ht="18.75" customHeight="1" x14ac:dyDescent="0.3">
      <c r="A1" s="1" t="s">
        <v>0</v>
      </c>
      <c r="K1" s="2"/>
    </row>
    <row r="2" spans="1:19" ht="15.75" customHeight="1" x14ac:dyDescent="0.25">
      <c r="A2" s="3"/>
      <c r="C2" s="3"/>
      <c r="K2" s="2"/>
    </row>
    <row r="3" spans="1:19" ht="15.75" customHeight="1" thickBot="1" x14ac:dyDescent="0.3">
      <c r="K3" s="2"/>
    </row>
    <row r="4" spans="1:19" ht="21.75" customHeight="1" thickBot="1" x14ac:dyDescent="0.4">
      <c r="A4" s="4" t="s">
        <v>1</v>
      </c>
      <c r="B4" s="5"/>
      <c r="D4" s="82" t="s">
        <v>2</v>
      </c>
      <c r="E4" s="83"/>
      <c r="F4" s="83"/>
      <c r="G4" s="83"/>
      <c r="H4" s="83"/>
      <c r="I4" s="84"/>
      <c r="K4" s="82" t="s">
        <v>3</v>
      </c>
      <c r="L4" s="83"/>
      <c r="M4" s="83"/>
      <c r="N4" s="84"/>
      <c r="P4" s="85" t="s">
        <v>4</v>
      </c>
      <c r="Q4" s="83"/>
      <c r="R4" s="83"/>
      <c r="S4" s="84"/>
    </row>
    <row r="5" spans="1:19" ht="15.75" customHeight="1" x14ac:dyDescent="0.25">
      <c r="A5" s="4" t="s">
        <v>5</v>
      </c>
      <c r="B5" s="5"/>
      <c r="D5" s="6"/>
      <c r="E5" s="7"/>
      <c r="F5" s="86" t="s">
        <v>6</v>
      </c>
      <c r="G5" s="87"/>
      <c r="H5" s="8"/>
      <c r="I5" s="9"/>
      <c r="K5" s="10" t="s">
        <v>7</v>
      </c>
      <c r="L5" s="11" t="s">
        <v>8</v>
      </c>
      <c r="M5" s="11" t="s">
        <v>9</v>
      </c>
      <c r="N5" s="12" t="s">
        <v>10</v>
      </c>
      <c r="P5" s="13" t="s">
        <v>11</v>
      </c>
      <c r="Q5" s="14" t="s">
        <v>12</v>
      </c>
      <c r="R5" s="15" t="s">
        <v>13</v>
      </c>
      <c r="S5" s="16" t="s">
        <v>14</v>
      </c>
    </row>
    <row r="6" spans="1:19" ht="15.75" customHeight="1" x14ac:dyDescent="0.25">
      <c r="A6" s="4" t="s">
        <v>15</v>
      </c>
      <c r="B6" s="17"/>
      <c r="D6" s="18"/>
      <c r="E6" s="19"/>
      <c r="F6" s="20">
        <f>B8</f>
        <v>0</v>
      </c>
      <c r="G6" s="21" t="str">
        <f>B8&amp;" per TE"</f>
        <v xml:space="preserve"> per TE</v>
      </c>
      <c r="H6" s="21" t="s">
        <v>16</v>
      </c>
      <c r="I6" s="22" t="s">
        <v>17</v>
      </c>
      <c r="K6" s="23">
        <v>10</v>
      </c>
      <c r="L6" s="24">
        <v>0</v>
      </c>
      <c r="M6" s="25">
        <f t="shared" ref="M6:M47" si="0">IF(L6=0,0,$Q$17)</f>
        <v>0</v>
      </c>
      <c r="N6" s="26">
        <f t="shared" ref="N6:N47" si="1">SUM(L6*M6)</f>
        <v>0</v>
      </c>
      <c r="P6" s="27">
        <v>16</v>
      </c>
      <c r="Q6" s="25">
        <f t="shared" ref="Q6:Q16" si="2">IFERROR(S6/R6,0)</f>
        <v>0</v>
      </c>
      <c r="R6" s="28">
        <v>0</v>
      </c>
      <c r="S6" s="29">
        <v>0</v>
      </c>
    </row>
    <row r="7" spans="1:19" x14ac:dyDescent="0.25">
      <c r="A7" s="4" t="s">
        <v>18</v>
      </c>
      <c r="B7" s="30"/>
      <c r="D7" s="31" t="s">
        <v>19</v>
      </c>
      <c r="F7" s="32" t="e">
        <f>Q17*R17</f>
        <v>#DIV/0!</v>
      </c>
      <c r="G7" s="33" t="e">
        <f>F7/$R$17</f>
        <v>#DIV/0!</v>
      </c>
      <c r="H7" s="34" t="e">
        <f>IF(F7=0,0,F7/B$9)</f>
        <v>#DIV/0!</v>
      </c>
      <c r="I7" s="35" t="e">
        <f>SUM(G7/$B$9)</f>
        <v>#DIV/0!</v>
      </c>
      <c r="K7" s="23">
        <v>11</v>
      </c>
      <c r="L7" s="24">
        <v>0</v>
      </c>
      <c r="M7" s="25">
        <f t="shared" si="0"/>
        <v>0</v>
      </c>
      <c r="N7" s="26">
        <f t="shared" si="1"/>
        <v>0</v>
      </c>
      <c r="P7" s="27">
        <v>18</v>
      </c>
      <c r="Q7" s="25">
        <f t="shared" si="2"/>
        <v>0</v>
      </c>
      <c r="R7" s="28">
        <v>0</v>
      </c>
      <c r="S7" s="36">
        <v>0</v>
      </c>
    </row>
    <row r="8" spans="1:19" x14ac:dyDescent="0.25">
      <c r="A8" s="4" t="s">
        <v>20</v>
      </c>
      <c r="B8" s="5"/>
      <c r="D8" s="37" t="s">
        <v>21</v>
      </c>
      <c r="E8">
        <v>4010000</v>
      </c>
      <c r="F8" s="38"/>
      <c r="G8" s="39" t="e">
        <f>F8/$R$17</f>
        <v>#DIV/0!</v>
      </c>
      <c r="H8" s="40">
        <f>IF(F8=0,0,F8/B$9)</f>
        <v>0</v>
      </c>
      <c r="I8" s="41" t="e">
        <f>SUM(G8/$B$9)</f>
        <v>#DIV/0!</v>
      </c>
      <c r="K8" s="23">
        <v>12</v>
      </c>
      <c r="L8" s="24">
        <v>0</v>
      </c>
      <c r="M8" s="25">
        <f t="shared" si="0"/>
        <v>0</v>
      </c>
      <c r="N8" s="26">
        <f t="shared" si="1"/>
        <v>0</v>
      </c>
      <c r="P8" s="27">
        <v>22</v>
      </c>
      <c r="Q8" s="25">
        <f t="shared" ref="Q8:Q15" si="3">IFERROR(S8/R8,0)</f>
        <v>0</v>
      </c>
      <c r="R8" s="28">
        <v>0</v>
      </c>
      <c r="S8" s="36">
        <v>0</v>
      </c>
    </row>
    <row r="9" spans="1:19" ht="15.75" x14ac:dyDescent="0.3">
      <c r="A9" s="4" t="s">
        <v>22</v>
      </c>
      <c r="B9" s="42"/>
      <c r="D9" s="37" t="s">
        <v>23</v>
      </c>
      <c r="F9" s="38"/>
      <c r="G9" s="39" t="e">
        <f>F9/$R$17</f>
        <v>#DIV/0!</v>
      </c>
      <c r="H9" s="40">
        <f>IF(F9=0,0,F9/B$9)</f>
        <v>0</v>
      </c>
      <c r="I9" s="41" t="e">
        <f>SUM(G9/$B$9)</f>
        <v>#DIV/0!</v>
      </c>
      <c r="K9" s="23">
        <v>13</v>
      </c>
      <c r="L9" s="24">
        <v>0</v>
      </c>
      <c r="M9" s="25">
        <f t="shared" si="0"/>
        <v>0</v>
      </c>
      <c r="N9" s="26">
        <f t="shared" si="1"/>
        <v>0</v>
      </c>
      <c r="P9" s="27">
        <v>25</v>
      </c>
      <c r="Q9" s="25">
        <f t="shared" si="3"/>
        <v>0</v>
      </c>
      <c r="R9" s="28">
        <v>0</v>
      </c>
      <c r="S9" s="36">
        <v>0</v>
      </c>
    </row>
    <row r="10" spans="1:19" x14ac:dyDescent="0.25">
      <c r="A10" s="4" t="s">
        <v>24</v>
      </c>
      <c r="B10" s="43"/>
      <c r="D10" s="31" t="s">
        <v>25</v>
      </c>
      <c r="E10">
        <v>4030000</v>
      </c>
      <c r="F10" s="38">
        <f>0.2*B6*0.92</f>
        <v>0</v>
      </c>
      <c r="G10" s="39" t="e">
        <f>F10/$R$17</f>
        <v>#DIV/0!</v>
      </c>
      <c r="H10" s="40">
        <f>IF(F10=0,0,F10/B$9)</f>
        <v>0</v>
      </c>
      <c r="I10" s="41" t="e">
        <f>SUM(G10/$B$9)</f>
        <v>#DIV/0!</v>
      </c>
      <c r="K10" s="23">
        <v>14</v>
      </c>
      <c r="L10" s="24">
        <v>0</v>
      </c>
      <c r="M10" s="25">
        <f t="shared" si="0"/>
        <v>0</v>
      </c>
      <c r="N10" s="26">
        <f t="shared" si="1"/>
        <v>0</v>
      </c>
      <c r="P10" s="27">
        <v>27</v>
      </c>
      <c r="Q10" s="25">
        <f t="shared" si="3"/>
        <v>0</v>
      </c>
      <c r="R10" s="28">
        <v>0</v>
      </c>
      <c r="S10" s="36">
        <v>0</v>
      </c>
    </row>
    <row r="11" spans="1:19" ht="15.75" x14ac:dyDescent="0.3">
      <c r="A11" s="4" t="s">
        <v>26</v>
      </c>
      <c r="B11" s="44"/>
      <c r="D11" s="31"/>
      <c r="F11" s="45"/>
      <c r="G11" s="39"/>
      <c r="H11" s="40"/>
      <c r="I11" s="41"/>
      <c r="K11" s="23">
        <v>15</v>
      </c>
      <c r="L11" s="24">
        <v>0</v>
      </c>
      <c r="M11" s="25">
        <f t="shared" si="0"/>
        <v>0</v>
      </c>
      <c r="N11" s="26">
        <f t="shared" si="1"/>
        <v>0</v>
      </c>
      <c r="P11" s="27">
        <v>30</v>
      </c>
      <c r="Q11" s="25">
        <f t="shared" si="3"/>
        <v>0</v>
      </c>
      <c r="R11" s="28">
        <v>0</v>
      </c>
      <c r="S11" s="36">
        <v>0</v>
      </c>
    </row>
    <row r="12" spans="1:19" x14ac:dyDescent="0.25">
      <c r="A12" s="4"/>
      <c r="B12" s="46"/>
      <c r="D12" s="31" t="s">
        <v>27</v>
      </c>
      <c r="F12" s="47" t="e">
        <f>F7-SUM(F8:F10)</f>
        <v>#DIV/0!</v>
      </c>
      <c r="G12" s="33" t="e">
        <f>G7-SUM(G8:G10)</f>
        <v>#DIV/0!</v>
      </c>
      <c r="H12" s="48" t="e">
        <f>H7-SUM(H8:H10)</f>
        <v>#DIV/0!</v>
      </c>
      <c r="I12" s="35" t="e">
        <f>I7-SUM(I8:I10)</f>
        <v>#DIV/0!</v>
      </c>
      <c r="K12" s="23">
        <v>16</v>
      </c>
      <c r="L12" s="24">
        <v>0</v>
      </c>
      <c r="M12" s="25">
        <f t="shared" si="0"/>
        <v>0</v>
      </c>
      <c r="N12" s="26">
        <f t="shared" si="1"/>
        <v>0</v>
      </c>
      <c r="P12" s="27">
        <v>33</v>
      </c>
      <c r="Q12" s="25">
        <f t="shared" si="3"/>
        <v>0</v>
      </c>
      <c r="R12" s="28">
        <v>0</v>
      </c>
      <c r="S12" s="36">
        <v>0</v>
      </c>
    </row>
    <row r="13" spans="1:19" x14ac:dyDescent="0.25">
      <c r="D13" s="31"/>
      <c r="F13" s="45"/>
      <c r="G13" s="39"/>
      <c r="H13" s="40"/>
      <c r="I13" s="41"/>
      <c r="K13" s="23">
        <v>17</v>
      </c>
      <c r="L13" s="24">
        <v>0</v>
      </c>
      <c r="M13" s="25">
        <f t="shared" si="0"/>
        <v>0</v>
      </c>
      <c r="N13" s="26">
        <f t="shared" si="1"/>
        <v>0</v>
      </c>
      <c r="P13" s="27">
        <v>36</v>
      </c>
      <c r="Q13" s="25">
        <f t="shared" si="3"/>
        <v>0</v>
      </c>
      <c r="R13" s="28">
        <v>0</v>
      </c>
      <c r="S13" s="36">
        <v>0</v>
      </c>
    </row>
    <row r="14" spans="1:19" x14ac:dyDescent="0.25">
      <c r="D14" s="31" t="s">
        <v>28</v>
      </c>
      <c r="E14">
        <v>5100000</v>
      </c>
      <c r="F14" s="38">
        <f>1.26*B6</f>
        <v>0</v>
      </c>
      <c r="G14" s="39" t="e">
        <f>F14/$R$17</f>
        <v>#DIV/0!</v>
      </c>
      <c r="H14" s="40">
        <f>IF(F14=0,0,F14/B$9)</f>
        <v>0</v>
      </c>
      <c r="I14" s="41" t="e">
        <f>SUM(G14/$B$9)</f>
        <v>#DIV/0!</v>
      </c>
      <c r="K14" s="23">
        <v>18</v>
      </c>
      <c r="L14" s="24">
        <v>0</v>
      </c>
      <c r="M14" s="25">
        <f t="shared" ref="M14:M27" si="4">IF(L14=0,0,$Q$17)</f>
        <v>0</v>
      </c>
      <c r="N14" s="26">
        <f t="shared" ref="N14:N27" si="5">SUM(L14*M14)</f>
        <v>0</v>
      </c>
      <c r="P14" s="27">
        <v>39</v>
      </c>
      <c r="Q14" s="25">
        <f t="shared" si="3"/>
        <v>0</v>
      </c>
      <c r="R14" s="28">
        <v>0</v>
      </c>
      <c r="S14" s="36">
        <v>0</v>
      </c>
    </row>
    <row r="15" spans="1:19" x14ac:dyDescent="0.25">
      <c r="D15" s="31" t="s">
        <v>29</v>
      </c>
      <c r="E15">
        <v>5120000</v>
      </c>
      <c r="F15" s="38">
        <f>0.14*B6</f>
        <v>0</v>
      </c>
      <c r="G15" s="39" t="e">
        <f>F15/$R$17</f>
        <v>#DIV/0!</v>
      </c>
      <c r="H15" s="40">
        <f>IF(F15=0,0,F15/B$9)</f>
        <v>0</v>
      </c>
      <c r="I15" s="41" t="e">
        <f>SUM(G15/$B$9)</f>
        <v>#DIV/0!</v>
      </c>
      <c r="K15" s="23">
        <v>19</v>
      </c>
      <c r="L15" s="24">
        <v>0</v>
      </c>
      <c r="M15" s="25">
        <f t="shared" si="4"/>
        <v>0</v>
      </c>
      <c r="N15" s="26">
        <f t="shared" si="5"/>
        <v>0</v>
      </c>
      <c r="P15" s="27">
        <v>42</v>
      </c>
      <c r="Q15" s="25">
        <f t="shared" si="3"/>
        <v>0</v>
      </c>
      <c r="R15" s="28">
        <v>0</v>
      </c>
      <c r="S15" s="36">
        <v>0</v>
      </c>
    </row>
    <row r="16" spans="1:19" ht="15.75" customHeight="1" x14ac:dyDescent="0.25">
      <c r="D16" s="31" t="s">
        <v>30</v>
      </c>
      <c r="E16">
        <v>5110000</v>
      </c>
      <c r="F16" s="38">
        <f>0.04*B6</f>
        <v>0</v>
      </c>
      <c r="G16" s="39" t="e">
        <f>F16/$R$17</f>
        <v>#DIV/0!</v>
      </c>
      <c r="H16" s="40">
        <f>IF(F16=0,0,F16/B$9)</f>
        <v>0</v>
      </c>
      <c r="I16" s="41" t="e">
        <f>SUM(G16/$B$9)</f>
        <v>#DIV/0!</v>
      </c>
      <c r="K16" s="23">
        <v>20</v>
      </c>
      <c r="L16" s="24">
        <v>0</v>
      </c>
      <c r="M16" s="25">
        <f t="shared" si="4"/>
        <v>0</v>
      </c>
      <c r="N16" s="26">
        <f t="shared" si="5"/>
        <v>0</v>
      </c>
      <c r="P16" s="27">
        <v>46</v>
      </c>
      <c r="Q16" s="25">
        <f t="shared" si="2"/>
        <v>0</v>
      </c>
      <c r="R16" s="28">
        <v>0</v>
      </c>
      <c r="S16" s="36">
        <v>0</v>
      </c>
    </row>
    <row r="17" spans="1:19" ht="19.5" customHeight="1" thickBot="1" x14ac:dyDescent="0.35">
      <c r="A17" s="49"/>
      <c r="B17" s="50"/>
      <c r="D17" s="31" t="s">
        <v>31</v>
      </c>
      <c r="E17">
        <v>5191100</v>
      </c>
      <c r="F17" s="38">
        <f>0.34*B6</f>
        <v>0</v>
      </c>
      <c r="G17" s="39" t="e">
        <f>F17/$R$17</f>
        <v>#DIV/0!</v>
      </c>
      <c r="H17" s="40">
        <f>IF(F17=0,0,F17/B$9)</f>
        <v>0</v>
      </c>
      <c r="I17" s="41" t="e">
        <f>SUM(G17/$B$9)</f>
        <v>#DIV/0!</v>
      </c>
      <c r="K17" s="23">
        <v>21</v>
      </c>
      <c r="L17" s="24">
        <v>0</v>
      </c>
      <c r="M17" s="25">
        <f t="shared" si="4"/>
        <v>0</v>
      </c>
      <c r="N17" s="26">
        <f t="shared" si="5"/>
        <v>0</v>
      </c>
      <c r="P17" s="51" t="s">
        <v>32</v>
      </c>
      <c r="Q17" s="52" t="e">
        <f>SUMPRODUCT(Q6:Q16,R6:R16)/R17</f>
        <v>#DIV/0!</v>
      </c>
      <c r="R17" s="53">
        <f>SUM(R6:R16)</f>
        <v>0</v>
      </c>
      <c r="S17" s="54">
        <f>SUM(S6:S16)</f>
        <v>0</v>
      </c>
    </row>
    <row r="18" spans="1:19" x14ac:dyDescent="0.25">
      <c r="A18" s="49"/>
      <c r="B18" s="50"/>
      <c r="D18" s="31" t="s">
        <v>33</v>
      </c>
      <c r="F18" s="47">
        <f>SUM(F14:F17)</f>
        <v>0</v>
      </c>
      <c r="G18" s="33" t="e">
        <f>SUM(G14:G17)</f>
        <v>#DIV/0!</v>
      </c>
      <c r="H18" s="48">
        <f>SUM(H14:H17)</f>
        <v>0</v>
      </c>
      <c r="I18" s="35" t="e">
        <f>SUM(I14:I17)</f>
        <v>#DIV/0!</v>
      </c>
      <c r="K18" s="23">
        <v>22</v>
      </c>
      <c r="L18" s="24">
        <v>0</v>
      </c>
      <c r="M18" s="25">
        <f t="shared" si="4"/>
        <v>0</v>
      </c>
      <c r="N18" s="26">
        <f t="shared" si="5"/>
        <v>0</v>
      </c>
      <c r="Q18" s="55" t="s">
        <v>34</v>
      </c>
      <c r="R18" s="56">
        <v>0</v>
      </c>
    </row>
    <row r="19" spans="1:19" x14ac:dyDescent="0.25">
      <c r="D19" s="57" t="s">
        <v>35</v>
      </c>
      <c r="E19" s="58"/>
      <c r="F19" s="59"/>
      <c r="G19" s="39"/>
      <c r="H19" s="60"/>
      <c r="I19" s="41"/>
      <c r="K19" s="23">
        <v>23</v>
      </c>
      <c r="L19" s="24">
        <v>0</v>
      </c>
      <c r="M19" s="25">
        <f t="shared" si="4"/>
        <v>0</v>
      </c>
      <c r="N19" s="26">
        <f t="shared" si="5"/>
        <v>0</v>
      </c>
    </row>
    <row r="20" spans="1:19" x14ac:dyDescent="0.25">
      <c r="D20" s="31" t="s">
        <v>36</v>
      </c>
      <c r="E20">
        <v>5180000</v>
      </c>
      <c r="F20" s="38"/>
      <c r="G20" s="39" t="e">
        <f>F20/$R$17</f>
        <v>#DIV/0!</v>
      </c>
      <c r="H20" s="40">
        <f>IF(F20=0,0,F20/B$9)</f>
        <v>0</v>
      </c>
      <c r="I20" s="41" t="e">
        <f>SUM(G20/$B$9)</f>
        <v>#DIV/0!</v>
      </c>
      <c r="K20" s="23">
        <v>24</v>
      </c>
      <c r="L20" s="24">
        <v>0</v>
      </c>
      <c r="M20" s="25">
        <f t="shared" si="4"/>
        <v>0</v>
      </c>
      <c r="N20" s="26">
        <f t="shared" si="5"/>
        <v>0</v>
      </c>
    </row>
    <row r="21" spans="1:19" x14ac:dyDescent="0.25">
      <c r="D21" s="31" t="s">
        <v>37</v>
      </c>
      <c r="E21">
        <v>5411000</v>
      </c>
      <c r="F21" s="40">
        <f>G21*R17</f>
        <v>0</v>
      </c>
      <c r="G21" s="39">
        <f>IF(R17=0,0,B11)</f>
        <v>0</v>
      </c>
      <c r="H21" s="40">
        <f>IF(F21=0,0,F21/B$9)</f>
        <v>0</v>
      </c>
      <c r="I21" s="41" t="e">
        <f>SUM(G21/$B$9)</f>
        <v>#DIV/0!</v>
      </c>
      <c r="K21" s="23">
        <v>25</v>
      </c>
      <c r="L21" s="24">
        <v>0</v>
      </c>
      <c r="M21" s="25">
        <f t="shared" si="4"/>
        <v>0</v>
      </c>
      <c r="N21" s="26">
        <f t="shared" si="5"/>
        <v>0</v>
      </c>
    </row>
    <row r="22" spans="1:19" x14ac:dyDescent="0.25">
      <c r="D22" s="31" t="s">
        <v>38</v>
      </c>
      <c r="F22" s="40">
        <f>SUM(F20:F21)</f>
        <v>0</v>
      </c>
      <c r="G22" s="39" t="e">
        <f>F22/$R$17</f>
        <v>#DIV/0!</v>
      </c>
      <c r="H22" s="40">
        <f>IF(F22=0,0,F22/B$9)</f>
        <v>0</v>
      </c>
      <c r="I22" s="41" t="e">
        <f>SUM(G22/$B$9)</f>
        <v>#DIV/0!</v>
      </c>
      <c r="K22" s="23">
        <v>26</v>
      </c>
      <c r="L22" s="24">
        <v>0</v>
      </c>
      <c r="M22" s="25">
        <f t="shared" si="4"/>
        <v>0</v>
      </c>
      <c r="N22" s="26">
        <f t="shared" si="5"/>
        <v>0</v>
      </c>
    </row>
    <row r="23" spans="1:19" x14ac:dyDescent="0.25">
      <c r="D23" s="31" t="s">
        <v>39</v>
      </c>
      <c r="F23" s="48" t="e">
        <f>F12-F18-F22</f>
        <v>#DIV/0!</v>
      </c>
      <c r="G23" s="61" t="e">
        <f>G12-G18-G22</f>
        <v>#DIV/0!</v>
      </c>
      <c r="H23" s="48" t="e">
        <f>H12-H18-H22</f>
        <v>#DIV/0!</v>
      </c>
      <c r="I23" s="62" t="e">
        <f>I12-I18-I22</f>
        <v>#DIV/0!</v>
      </c>
      <c r="K23" s="23">
        <v>27</v>
      </c>
      <c r="L23" s="24">
        <v>0</v>
      </c>
      <c r="M23" s="25">
        <f t="shared" si="4"/>
        <v>0</v>
      </c>
      <c r="N23" s="26">
        <f t="shared" si="5"/>
        <v>0</v>
      </c>
    </row>
    <row r="24" spans="1:19" x14ac:dyDescent="0.25">
      <c r="D24" s="31"/>
      <c r="F24" s="63"/>
      <c r="G24" s="64"/>
      <c r="H24" s="63"/>
      <c r="I24" s="65"/>
      <c r="K24" s="23">
        <v>28</v>
      </c>
      <c r="L24" s="24">
        <v>0</v>
      </c>
      <c r="M24" s="25">
        <f t="shared" si="4"/>
        <v>0</v>
      </c>
      <c r="N24" s="26">
        <f t="shared" si="5"/>
        <v>0</v>
      </c>
    </row>
    <row r="25" spans="1:19" x14ac:dyDescent="0.25">
      <c r="D25" s="31" t="s">
        <v>40</v>
      </c>
      <c r="F25" s="48" t="e">
        <f>F23</f>
        <v>#DIV/0!</v>
      </c>
      <c r="G25" s="66" t="e">
        <f>F25/$R$17</f>
        <v>#DIV/0!</v>
      </c>
      <c r="H25" s="48" t="e">
        <f>H23</f>
        <v>#DIV/0!</v>
      </c>
      <c r="I25" s="62" t="e">
        <f>I23</f>
        <v>#DIV/0!</v>
      </c>
      <c r="K25" s="23">
        <v>29</v>
      </c>
      <c r="L25" s="24">
        <v>0</v>
      </c>
      <c r="M25" s="25">
        <f t="shared" si="4"/>
        <v>0</v>
      </c>
      <c r="N25" s="26">
        <f t="shared" si="5"/>
        <v>0</v>
      </c>
    </row>
    <row r="26" spans="1:19" x14ac:dyDescent="0.25">
      <c r="D26" s="67" t="s">
        <v>24</v>
      </c>
      <c r="E26" s="68"/>
      <c r="F26" s="69" t="e">
        <f>F12*$B$10</f>
        <v>#DIV/0!</v>
      </c>
      <c r="G26" s="70" t="e">
        <f>F26/$R$17</f>
        <v>#DIV/0!</v>
      </c>
      <c r="H26" s="69" t="e">
        <f>IF(F26=0,0,F26/B$9)</f>
        <v>#DIV/0!</v>
      </c>
      <c r="I26" s="71" t="e">
        <f>SUM(G26/$B$9)</f>
        <v>#DIV/0!</v>
      </c>
      <c r="K26" s="23">
        <v>30</v>
      </c>
      <c r="L26" s="24">
        <v>0</v>
      </c>
      <c r="M26" s="25">
        <f t="shared" si="4"/>
        <v>0</v>
      </c>
      <c r="N26" s="26">
        <f t="shared" si="5"/>
        <v>0</v>
      </c>
    </row>
    <row r="27" spans="1:19" ht="19.5" customHeight="1" thickBot="1" x14ac:dyDescent="0.35">
      <c r="D27" s="72" t="s">
        <v>41</v>
      </c>
      <c r="E27" s="73"/>
      <c r="F27" s="74" t="e">
        <f>F25-F26</f>
        <v>#DIV/0!</v>
      </c>
      <c r="G27" s="75" t="e">
        <f>F27/$R$17</f>
        <v>#DIV/0!</v>
      </c>
      <c r="H27" s="74" t="e">
        <f>H25-H26</f>
        <v>#DIV/0!</v>
      </c>
      <c r="I27" s="76" t="e">
        <f>I25-I26</f>
        <v>#DIV/0!</v>
      </c>
      <c r="K27" s="23">
        <v>31</v>
      </c>
      <c r="L27" s="24">
        <v>0</v>
      </c>
      <c r="M27" s="25">
        <f t="shared" si="4"/>
        <v>0</v>
      </c>
      <c r="N27" s="26">
        <f t="shared" si="5"/>
        <v>0</v>
      </c>
    </row>
    <row r="28" spans="1:19" x14ac:dyDescent="0.25">
      <c r="F28" s="77"/>
      <c r="K28" s="23">
        <v>32</v>
      </c>
      <c r="L28" s="24">
        <v>0</v>
      </c>
      <c r="M28" s="25">
        <f t="shared" ref="M28:M34" si="6">IF(L28=0,0,$Q$17)</f>
        <v>0</v>
      </c>
      <c r="N28" s="26">
        <f t="shared" ref="N28:N34" si="7">SUM(L28*M28)</f>
        <v>0</v>
      </c>
    </row>
    <row r="29" spans="1:19" x14ac:dyDescent="0.25">
      <c r="I29" s="78"/>
      <c r="K29" s="23">
        <v>33</v>
      </c>
      <c r="L29" s="24">
        <v>0</v>
      </c>
      <c r="M29" s="25">
        <f t="shared" si="6"/>
        <v>0</v>
      </c>
      <c r="N29" s="26">
        <f t="shared" si="7"/>
        <v>0</v>
      </c>
    </row>
    <row r="30" spans="1:19" x14ac:dyDescent="0.25">
      <c r="D30" t="s">
        <v>42</v>
      </c>
      <c r="H30" s="79" t="e">
        <f>+H26/H12</f>
        <v>#DIV/0!</v>
      </c>
      <c r="K30" s="23">
        <v>34</v>
      </c>
      <c r="L30" s="24">
        <v>0</v>
      </c>
      <c r="M30" s="25">
        <f t="shared" si="6"/>
        <v>0</v>
      </c>
      <c r="N30" s="26">
        <f t="shared" si="7"/>
        <v>0</v>
      </c>
    </row>
    <row r="31" spans="1:19" x14ac:dyDescent="0.25">
      <c r="K31" s="23">
        <v>35</v>
      </c>
      <c r="L31" s="24">
        <v>0</v>
      </c>
      <c r="M31" s="25">
        <f t="shared" si="6"/>
        <v>0</v>
      </c>
      <c r="N31" s="26">
        <f t="shared" si="7"/>
        <v>0</v>
      </c>
    </row>
    <row r="32" spans="1:19" x14ac:dyDescent="0.25">
      <c r="K32" s="23">
        <v>36</v>
      </c>
      <c r="L32" s="24">
        <v>0</v>
      </c>
      <c r="M32" s="25">
        <f t="shared" si="6"/>
        <v>0</v>
      </c>
      <c r="N32" s="26">
        <f t="shared" si="7"/>
        <v>0</v>
      </c>
    </row>
    <row r="33" spans="11:15" x14ac:dyDescent="0.25">
      <c r="K33" s="23">
        <v>37</v>
      </c>
      <c r="L33" s="24">
        <v>0</v>
      </c>
      <c r="M33" s="25">
        <f t="shared" si="6"/>
        <v>0</v>
      </c>
      <c r="N33" s="26">
        <f t="shared" si="7"/>
        <v>0</v>
      </c>
    </row>
    <row r="34" spans="11:15" x14ac:dyDescent="0.25">
      <c r="K34" s="23">
        <v>38</v>
      </c>
      <c r="L34" s="24">
        <v>0</v>
      </c>
      <c r="M34" s="25">
        <f t="shared" si="6"/>
        <v>0</v>
      </c>
      <c r="N34" s="26">
        <f t="shared" si="7"/>
        <v>0</v>
      </c>
    </row>
    <row r="35" spans="11:15" x14ac:dyDescent="0.25">
      <c r="K35" s="23">
        <v>39</v>
      </c>
      <c r="L35" s="24">
        <v>0</v>
      </c>
      <c r="M35" s="25">
        <f t="shared" si="0"/>
        <v>0</v>
      </c>
      <c r="N35" s="26">
        <f t="shared" si="1"/>
        <v>0</v>
      </c>
    </row>
    <row r="36" spans="11:15" x14ac:dyDescent="0.25">
      <c r="K36" s="23">
        <v>40</v>
      </c>
      <c r="L36" s="24">
        <v>0</v>
      </c>
      <c r="M36" s="25">
        <f t="shared" si="0"/>
        <v>0</v>
      </c>
      <c r="N36" s="26">
        <f t="shared" si="1"/>
        <v>0</v>
      </c>
    </row>
    <row r="37" spans="11:15" x14ac:dyDescent="0.25">
      <c r="K37" s="23">
        <v>41</v>
      </c>
      <c r="L37" s="24">
        <v>0</v>
      </c>
      <c r="M37" s="25">
        <f t="shared" si="0"/>
        <v>0</v>
      </c>
      <c r="N37" s="26">
        <f t="shared" si="1"/>
        <v>0</v>
      </c>
    </row>
    <row r="38" spans="11:15" x14ac:dyDescent="0.25">
      <c r="K38" s="23">
        <v>42</v>
      </c>
      <c r="L38" s="24">
        <v>0</v>
      </c>
      <c r="M38" s="25">
        <f t="shared" si="0"/>
        <v>0</v>
      </c>
      <c r="N38" s="26">
        <f t="shared" si="1"/>
        <v>0</v>
      </c>
    </row>
    <row r="39" spans="11:15" x14ac:dyDescent="0.25">
      <c r="K39" s="23">
        <v>43</v>
      </c>
      <c r="L39" s="24">
        <v>0</v>
      </c>
      <c r="M39" s="25">
        <f t="shared" si="0"/>
        <v>0</v>
      </c>
      <c r="N39" s="26">
        <f t="shared" si="1"/>
        <v>0</v>
      </c>
    </row>
    <row r="40" spans="11:15" x14ac:dyDescent="0.25">
      <c r="K40" s="23">
        <v>44</v>
      </c>
      <c r="L40" s="24">
        <v>0</v>
      </c>
      <c r="M40" s="25">
        <f t="shared" si="0"/>
        <v>0</v>
      </c>
      <c r="N40" s="26">
        <f t="shared" si="1"/>
        <v>0</v>
      </c>
    </row>
    <row r="41" spans="11:15" x14ac:dyDescent="0.25">
      <c r="K41" s="23">
        <v>45</v>
      </c>
      <c r="L41" s="24">
        <v>0</v>
      </c>
      <c r="M41" s="25">
        <f t="shared" si="0"/>
        <v>0</v>
      </c>
      <c r="N41" s="26">
        <f t="shared" si="1"/>
        <v>0</v>
      </c>
    </row>
    <row r="42" spans="11:15" x14ac:dyDescent="0.25">
      <c r="K42" s="23">
        <v>46</v>
      </c>
      <c r="L42" s="24">
        <v>0</v>
      </c>
      <c r="M42" s="25">
        <f t="shared" si="0"/>
        <v>0</v>
      </c>
      <c r="N42" s="26">
        <f t="shared" si="1"/>
        <v>0</v>
      </c>
    </row>
    <row r="43" spans="11:15" x14ac:dyDescent="0.25">
      <c r="K43" s="23">
        <v>47</v>
      </c>
      <c r="L43" s="24">
        <v>0</v>
      </c>
      <c r="M43" s="25">
        <f t="shared" si="0"/>
        <v>0</v>
      </c>
      <c r="N43" s="26">
        <f t="shared" si="1"/>
        <v>0</v>
      </c>
    </row>
    <row r="44" spans="11:15" x14ac:dyDescent="0.25">
      <c r="K44" s="23">
        <v>48</v>
      </c>
      <c r="L44" s="24">
        <v>0</v>
      </c>
      <c r="M44" s="25">
        <f t="shared" si="0"/>
        <v>0</v>
      </c>
      <c r="N44" s="26">
        <f t="shared" si="1"/>
        <v>0</v>
      </c>
    </row>
    <row r="45" spans="11:15" x14ac:dyDescent="0.25">
      <c r="K45" s="23">
        <v>49</v>
      </c>
      <c r="L45" s="24">
        <v>0</v>
      </c>
      <c r="M45" s="25">
        <f t="shared" si="0"/>
        <v>0</v>
      </c>
      <c r="N45" s="26">
        <f t="shared" si="1"/>
        <v>0</v>
      </c>
      <c r="O45" s="80"/>
    </row>
    <row r="46" spans="11:15" x14ac:dyDescent="0.25">
      <c r="K46" s="23">
        <v>50</v>
      </c>
      <c r="L46" s="24">
        <v>0</v>
      </c>
      <c r="M46" s="25">
        <f t="shared" si="0"/>
        <v>0</v>
      </c>
      <c r="N46" s="26">
        <f t="shared" si="1"/>
        <v>0</v>
      </c>
    </row>
    <row r="47" spans="11:15" x14ac:dyDescent="0.25">
      <c r="K47" s="27" t="s">
        <v>43</v>
      </c>
      <c r="L47" s="24">
        <v>0</v>
      </c>
      <c r="M47" s="25">
        <f t="shared" si="0"/>
        <v>0</v>
      </c>
      <c r="N47" s="26">
        <f t="shared" si="1"/>
        <v>0</v>
      </c>
    </row>
    <row r="48" spans="11:15" ht="19.5" customHeight="1" thickBot="1" x14ac:dyDescent="0.35">
      <c r="K48" s="51" t="s">
        <v>44</v>
      </c>
      <c r="L48" s="53">
        <f>SUM(L6:L47)</f>
        <v>0</v>
      </c>
      <c r="M48" s="52" t="e">
        <f>SUM(N48/L48)</f>
        <v>#DIV/0!</v>
      </c>
      <c r="N48" s="54">
        <f>SUM(N6:N47)</f>
        <v>0</v>
      </c>
    </row>
    <row r="49" spans="11:14" x14ac:dyDescent="0.25">
      <c r="K49" s="55"/>
      <c r="L49" s="81"/>
      <c r="M49" s="55"/>
      <c r="N49" s="56">
        <v>0</v>
      </c>
    </row>
  </sheetData>
  <mergeCells count="4">
    <mergeCell ref="D4:I4"/>
    <mergeCell ref="K4:N4"/>
    <mergeCell ref="P4:S4"/>
    <mergeCell ref="F5:G5"/>
  </mergeCells>
  <pageMargins left="0.7" right="0.7" top="0.75" bottom="0.75" header="0.3" footer="0.3"/>
  <pageSetup paperSize="9" orientation="portrait"/>
  <headerFooter>
    <oddFooter>&amp;C&amp;"Calibri"&amp;9 &amp;K000000_x000D_# IN-CONFIDENCE_x000D_&amp;1#&amp;"Aptos"&amp;9&amp;K000000 IN-CONFIDENCE</oddFooter>
  </headerFooter>
  <customProperties>
    <customPr name="_pios_id" r:id="rId1"/>
  </customProperties>
</worksheet>
</file>

<file path=docMetadata/LabelInfo.xml><?xml version="1.0" encoding="utf-8"?>
<clbl:labelList xmlns:clbl="http://schemas.microsoft.com/office/2020/mipLabelMetadata">
  <clbl:label id="{dc00c396-451c-41a2-bc26-c46040ea5720}" enabled="1" method="Standard" siteId="{12195580-07d4-4e96-9881-6df6432df908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FRP file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Holly Matthewson</dc:creator>
  <cp:keywords/>
  <dc:description/>
  <cp:lastModifiedBy>Amy Tewhetu</cp:lastModifiedBy>
  <cp:revision/>
  <dcterms:created xsi:type="dcterms:W3CDTF">2026-08-28T01:51:31Z</dcterms:created>
  <dcterms:modified xsi:type="dcterms:W3CDTF">2026-08-31T02:19:03Z</dcterms:modified>
  <cp:category/>
  <cp:contentStatus/>
</cp:coreProperties>
</file>